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tobooks.sharepoint.com/bizDev/Shared Documents/Marketing/_Marketing Team Files/Webinars/2025 Webinars/2025-04-09_Thought_Leadership_Webinar/Content &amp; Design/"/>
    </mc:Choice>
  </mc:AlternateContent>
  <xr:revisionPtr revIDLastSave="0" documentId="8_{FC2551EA-83BF-A84A-89FE-AF21F3EEF3E6}" xr6:coauthVersionLast="47" xr6:coauthVersionMax="47" xr10:uidLastSave="{00000000-0000-0000-0000-000000000000}"/>
  <bookViews>
    <workbookView xWindow="33800" yWindow="500" windowWidth="30240" windowHeight="19200" xr2:uid="{00000000-000D-0000-FFFF-FFFF00000000}"/>
  </bookViews>
  <sheets>
    <sheet name="Impact of Deposits - SMB" sheetId="27" r:id="rId1"/>
    <sheet name="Sheet4" sheetId="24" state="hidden" r:id="rId2"/>
    <sheet name="Sheet3" sheetId="13" state="hidden" r:id="rId3"/>
    <sheet name="Sheet1" sheetId="11" state="hidden" r:id="rId4"/>
    <sheet name="Adoption Cases" sheetId="8" state="hidden" r:id="rId5"/>
  </sheets>
  <definedNames>
    <definedName name="adoption">'Adoption Cases'!#REF!</definedName>
    <definedName name="Case">'Adoption Cases'!$A$1:$A$3</definedName>
  </definedNames>
  <calcPr calcId="191028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27" l="1"/>
  <c r="C23" i="27"/>
  <c r="B23" i="27"/>
  <c r="B5" i="27"/>
  <c r="B38" i="27" s="1"/>
  <c r="B6" i="27" l="1"/>
  <c r="B32" i="27" s="1"/>
  <c r="B34" i="27" s="1"/>
  <c r="B19" i="27"/>
  <c r="B20" i="27" s="1"/>
  <c r="D19" i="27"/>
  <c r="D20" i="27" s="1"/>
  <c r="C19" i="27"/>
  <c r="C20" i="27" s="1"/>
  <c r="B36" i="27" l="1"/>
  <c r="B37" i="27" s="1"/>
  <c r="B41" i="27" s="1"/>
  <c r="B43" i="27" s="1"/>
  <c r="B27" i="13" l="1"/>
  <c r="H25" i="13"/>
  <c r="B25" i="13"/>
  <c r="B33" i="13" s="1"/>
  <c r="F24" i="13"/>
  <c r="H22" i="13"/>
  <c r="H24" i="13" s="1"/>
  <c r="F22" i="13"/>
  <c r="F25" i="13" s="1"/>
  <c r="F33" i="13" s="1"/>
  <c r="E22" i="13"/>
  <c r="E25" i="13" s="1"/>
  <c r="E33" i="13" s="1"/>
  <c r="D22" i="13"/>
  <c r="D24" i="13" s="1"/>
  <c r="C22" i="13"/>
  <c r="C25" i="13" s="1"/>
  <c r="C33" i="13" s="1"/>
  <c r="B22" i="13"/>
  <c r="B24" i="13" s="1"/>
  <c r="B11" i="13"/>
  <c r="D32" i="13" l="1"/>
  <c r="B29" i="13"/>
  <c r="B32" i="13"/>
  <c r="C27" i="13"/>
  <c r="F32" i="13"/>
  <c r="E27" i="13"/>
  <c r="D25" i="13"/>
  <c r="D33" i="13" s="1"/>
  <c r="F27" i="13"/>
  <c r="F29" i="13" s="1"/>
  <c r="E24" i="13"/>
  <c r="C24" i="13"/>
  <c r="H27" i="13"/>
  <c r="H29" i="13" s="1"/>
  <c r="D27" i="13"/>
  <c r="C32" i="13" l="1"/>
  <c r="C29" i="13"/>
  <c r="F30" i="13" s="1"/>
  <c r="E29" i="13"/>
  <c r="E32" i="13"/>
  <c r="D29" i="13"/>
</calcChain>
</file>

<file path=xl/sharedStrings.xml><?xml version="1.0" encoding="utf-8"?>
<sst xmlns="http://schemas.openxmlformats.org/spreadsheetml/2006/main" count="74" uniqueCount="68">
  <si>
    <t>SMB Accounts - Financial Institution Benchmarks</t>
  </si>
  <si>
    <t xml:space="preserve">% of Account Penetration </t>
  </si>
  <si>
    <t>Estimated # of Accounts Receiving deposits from 3rd party apps</t>
  </si>
  <si>
    <t>Total Monthly Deposit Amount from 3rd Party Apps</t>
  </si>
  <si>
    <t>Account Benchmarks</t>
  </si>
  <si>
    <t>The Below analysis represents per account averages based upon total incoming deposit activity from PayPayl, Square, and Venmo</t>
  </si>
  <si>
    <t># of Transactions per Account</t>
  </si>
  <si>
    <t>Average Deposit Amount</t>
  </si>
  <si>
    <t>Average total Monthly Deposit Amount per Account</t>
  </si>
  <si>
    <t>Benchmarking the Competition - Account Averages (Monthly)</t>
  </si>
  <si>
    <t>The below analysis represents per acount monthly averages opf incoming deposit activity per third-party app provider</t>
  </si>
  <si>
    <t>Third-party App Provider</t>
  </si>
  <si>
    <t>Paypal</t>
  </si>
  <si>
    <t>Square</t>
  </si>
  <si>
    <t>Venmo</t>
  </si>
  <si>
    <t># of Accounts</t>
  </si>
  <si>
    <t># of Transactions</t>
  </si>
  <si>
    <t>Average Total Deposits per Account</t>
  </si>
  <si>
    <t>Opportunity for Deposit Growth</t>
  </si>
  <si>
    <t>The below analysis represents deposit growth scenarios and uses averages from client and case study data from 2023</t>
  </si>
  <si>
    <t>Total Monthly Deposit Amount from 3rd-Party Apps</t>
  </si>
  <si>
    <t>Estimated multiple of deposits left at held away accounts</t>
  </si>
  <si>
    <t xml:space="preserve">ADJUSTABLE </t>
  </si>
  <si>
    <t>Estimated $ left at held away accounts monthly</t>
  </si>
  <si>
    <t xml:space="preserve">Conversion Rate </t>
  </si>
  <si>
    <t>Increase in Monthly Deposits Inflow</t>
  </si>
  <si>
    <t>Increase in Annual Deposits Inflow</t>
  </si>
  <si>
    <t>Accounts Impacted</t>
  </si>
  <si>
    <t>Average Account Balance</t>
  </si>
  <si>
    <t>Account Balance Growth</t>
  </si>
  <si>
    <t>Total Increase to Deposits</t>
  </si>
  <si>
    <t>FI Spread on Deposits</t>
  </si>
  <si>
    <t>FI Increase in Annual Revenue Based on Deposits</t>
  </si>
  <si>
    <t>None</t>
  </si>
  <si>
    <t>Partial</t>
  </si>
  <si>
    <t>Full</t>
  </si>
  <si>
    <t>Est. # of Small Businesses (SMB)</t>
  </si>
  <si>
    <t>Average SMB monthly transaction vol.</t>
  </si>
  <si>
    <t>PER USER FEE PRICING</t>
  </si>
  <si>
    <t>Minimum per user fee (&lt;15,000)</t>
  </si>
  <si>
    <t>Discounted monthly User fee (&gt;15,000)</t>
  </si>
  <si>
    <t>ESTIMATED EXPENSES (to Bank):</t>
  </si>
  <si>
    <t>Autobooks Set-up Fee (one-time)</t>
  </si>
  <si>
    <t>Autobooks Annual Maintenance (20%)</t>
  </si>
  <si>
    <t xml:space="preserve">Autobooks Minimum Monthly Fee </t>
  </si>
  <si>
    <t>ESTIMATED REVENUE (to Bank):</t>
  </si>
  <si>
    <t>Bank service-fee revenue (paid by SMB)</t>
  </si>
  <si>
    <t>&lt;-  Proposed monthly SMB service fee for use of Autobooks (paid to bank)</t>
  </si>
  <si>
    <t>Autobooks Simple ROI Model</t>
  </si>
  <si>
    <t>YEAR 1</t>
  </si>
  <si>
    <t>YEAR 2</t>
  </si>
  <si>
    <t>YEAR 3</t>
  </si>
  <si>
    <t>YEAR 4</t>
  </si>
  <si>
    <t>YEAR 5</t>
  </si>
  <si>
    <t>YEAR 6+</t>
  </si>
  <si>
    <t xml:space="preserve">Target Adoption Rate: </t>
  </si>
  <si>
    <t xml:space="preserve">Payment Processing Revenue Share %: </t>
  </si>
  <si>
    <t>Active SMB Users:</t>
  </si>
  <si>
    <t>SMB service fee revenue to TD Bank:</t>
  </si>
  <si>
    <t>SMB transaction revenue share to TD Bank:</t>
  </si>
  <si>
    <t>Est. Autobooks Fee:</t>
  </si>
  <si>
    <t>Est. Bank Net Income:</t>
  </si>
  <si>
    <t>5-year contract value:</t>
  </si>
  <si>
    <t>Case</t>
  </si>
  <si>
    <t>Base</t>
  </si>
  <si>
    <t>Aggressive</t>
  </si>
  <si>
    <t>Enter your number of business accounts</t>
  </si>
  <si>
    <t>Below variables come from Autobooks Small Business Data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</si>
</sst>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* #,##0_);_(* \(#,##0\);_(* &quot;-&quot;?_);_(@_)"/>
    <numFmt numFmtId="168" formatCode="0.000%"/>
    <numFmt numFmtId="169" formatCode="&quot;$&quot;#,##0.00"/>
    <numFmt numFmtId="170" formatCode="&quot;$&quot;#,##0"/>
    <numFmt numFmtId="171" formatCode="_(&quot;$&quot;* #,##0.0000_);_(&quot;$&quot;* \(#,##0.0000\);_(&quot;$&quot;* &quot;-&quot;??_);_(@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trike/>
      <sz val="11"/>
      <color theme="1"/>
      <name val="Calibri"/>
      <family val="2"/>
      <scheme val="minor"/>
    </font>
    <font>
      <b/>
      <sz val="11"/>
      <color rgb="FF0432F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/>
      <name val="Calibri (Body)_x0000_"/>
    </font>
    <font>
      <b/>
      <sz val="11"/>
      <color theme="0"/>
      <name val="Calibri (Body)_x0000_"/>
    </font>
    <font>
      <b/>
      <sz val="12"/>
      <color theme="0"/>
      <name val="Calibri (Body)_x0000_"/>
    </font>
    <font>
      <i/>
      <sz val="11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0"/>
      <color theme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7E1"/>
        <bgColor indexed="64"/>
      </patternFill>
    </fill>
    <fill>
      <patternFill patternType="solid">
        <fgColor rgb="FF9DC8B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1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165" fontId="0" fillId="0" borderId="0" xfId="0" applyNumberFormat="1"/>
    <xf numFmtId="44" fontId="0" fillId="0" borderId="0" xfId="0" applyNumberFormat="1"/>
    <xf numFmtId="44" fontId="0" fillId="0" borderId="0" xfId="1" applyFon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164" fontId="7" fillId="3" borderId="8" xfId="2" applyNumberFormat="1" applyFont="1" applyFill="1" applyBorder="1" applyAlignment="1">
      <alignment horizontal="left"/>
    </xf>
    <xf numFmtId="164" fontId="0" fillId="0" borderId="0" xfId="0" applyNumberFormat="1"/>
    <xf numFmtId="0" fontId="8" fillId="0" borderId="0" xfId="0" applyFont="1" applyAlignment="1">
      <alignment horizontal="left" wrapText="1"/>
    </xf>
    <xf numFmtId="44" fontId="10" fillId="3" borderId="9" xfId="1" applyFont="1" applyFill="1" applyBorder="1" applyAlignment="1">
      <alignment horizontal="left"/>
    </xf>
    <xf numFmtId="44" fontId="11" fillId="0" borderId="0" xfId="0" applyNumberFormat="1" applyFont="1" applyAlignment="1">
      <alignment horizontal="left"/>
    </xf>
    <xf numFmtId="44" fontId="10" fillId="0" borderId="0" xfId="1" applyFont="1" applyFill="1" applyBorder="1" applyAlignment="1">
      <alignment horizontal="left"/>
    </xf>
    <xf numFmtId="0" fontId="11" fillId="0" borderId="0" xfId="0" applyFont="1" applyAlignment="1">
      <alignment horizontal="left"/>
    </xf>
    <xf numFmtId="44" fontId="8" fillId="3" borderId="10" xfId="1" applyFont="1" applyFill="1" applyBorder="1" applyAlignment="1">
      <alignment horizontal="left"/>
    </xf>
    <xf numFmtId="43" fontId="11" fillId="0" borderId="0" xfId="0" applyNumberFormat="1" applyFont="1" applyAlignment="1">
      <alignment horizontal="left"/>
    </xf>
    <xf numFmtId="44" fontId="8" fillId="3" borderId="11" xfId="1" applyFont="1" applyFill="1" applyBorder="1" applyAlignment="1">
      <alignment horizontal="left"/>
    </xf>
    <xf numFmtId="44" fontId="12" fillId="0" borderId="0" xfId="1" applyFont="1" applyFill="1" applyBorder="1" applyAlignment="1">
      <alignment horizontal="left"/>
    </xf>
    <xf numFmtId="44" fontId="13" fillId="4" borderId="12" xfId="1" applyFont="1" applyFill="1" applyBorder="1" applyAlignment="1">
      <alignment horizontal="left"/>
    </xf>
    <xf numFmtId="44" fontId="13" fillId="4" borderId="10" xfId="1" applyFont="1" applyFill="1" applyBorder="1" applyAlignment="1">
      <alignment horizontal="left"/>
    </xf>
    <xf numFmtId="0" fontId="14" fillId="0" borderId="0" xfId="0" quotePrefix="1" applyFont="1" applyAlignment="1">
      <alignment horizontal="left" wrapText="1"/>
    </xf>
    <xf numFmtId="44" fontId="13" fillId="4" borderId="13" xfId="1" applyFont="1" applyFill="1" applyBorder="1" applyAlignment="1">
      <alignment horizontal="left"/>
    </xf>
    <xf numFmtId="166" fontId="11" fillId="0" borderId="7" xfId="3" applyNumberFormat="1" applyFont="1" applyBorder="1" applyAlignment="1">
      <alignment horizontal="center"/>
    </xf>
    <xf numFmtId="0" fontId="0" fillId="0" borderId="0" xfId="0" quotePrefix="1" applyAlignment="1">
      <alignment horizontal="left" wrapText="1"/>
    </xf>
    <xf numFmtId="44" fontId="13" fillId="0" borderId="0" xfId="1" applyFont="1" applyFill="1" applyBorder="1" applyAlignment="1">
      <alignment horizontal="left"/>
    </xf>
    <xf numFmtId="44" fontId="12" fillId="2" borderId="11" xfId="1" applyFont="1" applyFill="1" applyBorder="1" applyAlignment="1">
      <alignment horizontal="left"/>
    </xf>
    <xf numFmtId="9" fontId="0" fillId="0" borderId="0" xfId="3" applyFont="1"/>
    <xf numFmtId="0" fontId="0" fillId="0" borderId="0" xfId="0" applyAlignment="1">
      <alignment horizontal="left" wrapText="1"/>
    </xf>
    <xf numFmtId="44" fontId="15" fillId="0" borderId="0" xfId="1" applyFont="1" applyFill="1" applyBorder="1" applyAlignment="1">
      <alignment horizontal="left"/>
    </xf>
    <xf numFmtId="0" fontId="4" fillId="0" borderId="0" xfId="0" applyFont="1" applyAlignment="1">
      <alignment horizontal="centerContinuous"/>
    </xf>
    <xf numFmtId="0" fontId="0" fillId="0" borderId="8" xfId="0" applyBorder="1" applyAlignment="1">
      <alignment horizontal="center"/>
    </xf>
    <xf numFmtId="0" fontId="2" fillId="5" borderId="5" xfId="0" quotePrefix="1" applyFont="1" applyFill="1" applyBorder="1" applyAlignment="1">
      <alignment horizontal="center" vertical="center"/>
    </xf>
    <xf numFmtId="0" fontId="2" fillId="5" borderId="0" xfId="0" quotePrefix="1" applyFont="1" applyFill="1" applyAlignment="1">
      <alignment horizontal="center" vertical="center"/>
    </xf>
    <xf numFmtId="0" fontId="2" fillId="5" borderId="6" xfId="0" quotePrefix="1" applyFont="1" applyFill="1" applyBorder="1" applyAlignment="1">
      <alignment horizontal="center" vertical="center"/>
    </xf>
    <xf numFmtId="0" fontId="2" fillId="5" borderId="1" xfId="0" quotePrefix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10" fontId="17" fillId="0" borderId="15" xfId="3" applyNumberFormat="1" applyFont="1" applyBorder="1" applyAlignment="1">
      <alignment horizontal="center" vertical="center"/>
    </xf>
    <xf numFmtId="10" fontId="17" fillId="0" borderId="7" xfId="3" applyNumberFormat="1" applyFont="1" applyBorder="1" applyAlignment="1">
      <alignment horizontal="center" vertical="center"/>
    </xf>
    <xf numFmtId="166" fontId="17" fillId="0" borderId="7" xfId="3" applyNumberFormat="1" applyFont="1" applyBorder="1" applyAlignment="1">
      <alignment horizontal="center" vertical="center"/>
    </xf>
    <xf numFmtId="9" fontId="17" fillId="0" borderId="16" xfId="3" applyFont="1" applyBorder="1" applyAlignment="1">
      <alignment horizontal="center" vertical="center"/>
    </xf>
    <xf numFmtId="9" fontId="17" fillId="0" borderId="10" xfId="3" applyFont="1" applyBorder="1" applyAlignment="1">
      <alignment horizontal="center" vertical="center"/>
    </xf>
    <xf numFmtId="166" fontId="17" fillId="0" borderId="17" xfId="3" applyNumberFormat="1" applyFont="1" applyBorder="1" applyAlignment="1">
      <alignment horizontal="center" vertical="center"/>
    </xf>
    <xf numFmtId="9" fontId="17" fillId="0" borderId="18" xfId="3" applyFont="1" applyBorder="1" applyAlignment="1">
      <alignment horizontal="center" vertical="center"/>
    </xf>
    <xf numFmtId="166" fontId="17" fillId="0" borderId="18" xfId="3" applyNumberFormat="1" applyFont="1" applyBorder="1" applyAlignment="1">
      <alignment horizontal="center" vertical="center"/>
    </xf>
    <xf numFmtId="9" fontId="17" fillId="0" borderId="19" xfId="3" applyFont="1" applyBorder="1" applyAlignment="1">
      <alignment horizontal="center" vertical="center"/>
    </xf>
    <xf numFmtId="9" fontId="17" fillId="0" borderId="20" xfId="3" applyFont="1" applyBorder="1" applyAlignment="1">
      <alignment horizontal="center" vertical="center"/>
    </xf>
    <xf numFmtId="164" fontId="17" fillId="0" borderId="21" xfId="2" applyNumberFormat="1" applyFont="1" applyBorder="1" applyAlignment="1">
      <alignment horizontal="center" vertical="center"/>
    </xf>
    <xf numFmtId="164" fontId="17" fillId="0" borderId="22" xfId="2" applyNumberFormat="1" applyFont="1" applyBorder="1" applyAlignment="1">
      <alignment horizontal="center" vertical="center"/>
    </xf>
    <xf numFmtId="164" fontId="17" fillId="0" borderId="23" xfId="2" applyNumberFormat="1" applyFont="1" applyBorder="1" applyAlignment="1">
      <alignment horizontal="center" vertical="center"/>
    </xf>
    <xf numFmtId="164" fontId="17" fillId="0" borderId="11" xfId="2" applyNumberFormat="1" applyFont="1" applyBorder="1" applyAlignment="1">
      <alignment horizontal="center" vertical="center"/>
    </xf>
    <xf numFmtId="168" fontId="0" fillId="0" borderId="0" xfId="3" applyNumberFormat="1" applyFont="1" applyBorder="1" applyAlignment="1">
      <alignment horizontal="center" vertical="center"/>
    </xf>
    <xf numFmtId="168" fontId="0" fillId="0" borderId="1" xfId="3" applyNumberFormat="1" applyFont="1" applyBorder="1" applyAlignment="1">
      <alignment horizontal="center" vertical="center"/>
    </xf>
    <xf numFmtId="10" fontId="0" fillId="0" borderId="0" xfId="3" applyNumberFormat="1" applyFont="1"/>
    <xf numFmtId="165" fontId="18" fillId="6" borderId="24" xfId="0" applyNumberFormat="1" applyFont="1" applyFill="1" applyBorder="1" applyAlignment="1">
      <alignment horizontal="center" vertical="center"/>
    </xf>
    <xf numFmtId="165" fontId="18" fillId="6" borderId="12" xfId="0" applyNumberFormat="1" applyFont="1" applyFill="1" applyBorder="1" applyAlignment="1">
      <alignment horizontal="center" vertical="center"/>
    </xf>
    <xf numFmtId="165" fontId="18" fillId="6" borderId="21" xfId="0" applyNumberFormat="1" applyFont="1" applyFill="1" applyBorder="1" applyAlignment="1">
      <alignment horizontal="center" vertical="center"/>
    </xf>
    <xf numFmtId="165" fontId="18" fillId="6" borderId="11" xfId="0" applyNumberFormat="1" applyFont="1" applyFill="1" applyBorder="1" applyAlignment="1">
      <alignment horizontal="center" vertical="center"/>
    </xf>
    <xf numFmtId="43" fontId="0" fillId="0" borderId="0" xfId="0" applyNumberFormat="1"/>
    <xf numFmtId="165" fontId="19" fillId="0" borderId="0" xfId="0" applyNumberFormat="1" applyFont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165" fontId="6" fillId="7" borderId="25" xfId="0" applyNumberFormat="1" applyFont="1" applyFill="1" applyBorder="1" applyAlignment="1">
      <alignment horizontal="center" vertical="center"/>
    </xf>
    <xf numFmtId="165" fontId="18" fillId="7" borderId="26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20" fillId="8" borderId="2" xfId="0" applyNumberFormat="1" applyFont="1" applyFill="1" applyBorder="1" applyAlignment="1">
      <alignment horizontal="center" vertical="center"/>
    </xf>
    <xf numFmtId="165" fontId="20" fillId="8" borderId="9" xfId="0" applyNumberFormat="1" applyFont="1" applyFill="1" applyBorder="1" applyAlignment="1">
      <alignment horizontal="center" vertical="center"/>
    </xf>
    <xf numFmtId="0" fontId="21" fillId="0" borderId="0" xfId="0" applyFont="1"/>
    <xf numFmtId="44" fontId="21" fillId="0" borderId="0" xfId="0" applyNumberFormat="1" applyFont="1"/>
    <xf numFmtId="0" fontId="21" fillId="0" borderId="0" xfId="0" applyFont="1" applyAlignment="1">
      <alignment horizontal="center"/>
    </xf>
    <xf numFmtId="9" fontId="21" fillId="0" borderId="0" xfId="3" applyFont="1" applyAlignment="1">
      <alignment horizontal="center"/>
    </xf>
    <xf numFmtId="0" fontId="5" fillId="0" borderId="0" xfId="0" applyFont="1"/>
    <xf numFmtId="0" fontId="0" fillId="0" borderId="0" xfId="0" quotePrefix="1"/>
    <xf numFmtId="0" fontId="0" fillId="0" borderId="27" xfId="0" applyBorder="1"/>
    <xf numFmtId="0" fontId="23" fillId="0" borderId="27" xfId="0" applyFont="1" applyBorder="1" applyAlignment="1">
      <alignment horizontal="center"/>
    </xf>
    <xf numFmtId="0" fontId="23" fillId="0" borderId="27" xfId="0" applyFont="1" applyBorder="1"/>
    <xf numFmtId="0" fontId="26" fillId="0" borderId="27" xfId="0" applyFont="1" applyBorder="1" applyAlignment="1">
      <alignment horizontal="center"/>
    </xf>
    <xf numFmtId="0" fontId="24" fillId="0" borderId="27" xfId="0" applyFont="1" applyBorder="1" applyAlignment="1">
      <alignment vertical="center" wrapText="1"/>
    </xf>
    <xf numFmtId="0" fontId="24" fillId="0" borderId="27" xfId="0" applyFont="1" applyBorder="1" applyAlignment="1">
      <alignment horizontal="left" vertical="top"/>
    </xf>
    <xf numFmtId="0" fontId="24" fillId="0" borderId="27" xfId="0" applyFont="1" applyBorder="1" applyAlignment="1">
      <alignment horizontal="left" vertical="top" wrapText="1"/>
    </xf>
    <xf numFmtId="170" fontId="0" fillId="0" borderId="27" xfId="0" applyNumberFormat="1" applyBorder="1"/>
    <xf numFmtId="0" fontId="24" fillId="0" borderId="27" xfId="0" applyFont="1" applyBorder="1"/>
    <xf numFmtId="9" fontId="0" fillId="0" borderId="27" xfId="3" applyFont="1" applyBorder="1" applyAlignment="1">
      <alignment vertical="center"/>
    </xf>
    <xf numFmtId="0" fontId="24" fillId="0" borderId="27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170" fontId="0" fillId="0" borderId="27" xfId="0" applyNumberFormat="1" applyBorder="1" applyAlignment="1">
      <alignment horizontal="center" vertical="center"/>
    </xf>
    <xf numFmtId="0" fontId="0" fillId="0" borderId="30" xfId="0" applyBorder="1"/>
    <xf numFmtId="0" fontId="27" fillId="0" borderId="29" xfId="0" applyFont="1" applyBorder="1" applyAlignment="1">
      <alignment horizontal="left" vertical="top"/>
    </xf>
    <xf numFmtId="170" fontId="2" fillId="0" borderId="29" xfId="0" applyNumberFormat="1" applyFont="1" applyBorder="1" applyAlignment="1">
      <alignment vertical="center"/>
    </xf>
    <xf numFmtId="0" fontId="24" fillId="0" borderId="29" xfId="0" applyFont="1" applyBorder="1"/>
    <xf numFmtId="170" fontId="0" fillId="0" borderId="29" xfId="0" applyNumberFormat="1" applyBorder="1"/>
    <xf numFmtId="170" fontId="0" fillId="0" borderId="29" xfId="0" applyNumberFormat="1" applyBorder="1" applyAlignment="1">
      <alignment horizontal="center" vertical="center"/>
    </xf>
    <xf numFmtId="164" fontId="0" fillId="0" borderId="27" xfId="2" applyNumberFormat="1" applyFont="1" applyBorder="1" applyAlignment="1">
      <alignment horizontal="right" vertical="center"/>
    </xf>
    <xf numFmtId="0" fontId="0" fillId="0" borderId="27" xfId="2" applyNumberFormat="1" applyFont="1" applyBorder="1" applyAlignment="1">
      <alignment horizontal="center" vertical="center"/>
    </xf>
    <xf numFmtId="0" fontId="0" fillId="0" borderId="34" xfId="0" applyBorder="1"/>
    <xf numFmtId="0" fontId="24" fillId="0" borderId="30" xfId="0" applyFont="1" applyBorder="1"/>
    <xf numFmtId="0" fontId="24" fillId="0" borderId="31" xfId="0" applyFont="1" applyBorder="1"/>
    <xf numFmtId="0" fontId="0" fillId="0" borderId="33" xfId="0" applyBorder="1"/>
    <xf numFmtId="169" fontId="0" fillId="0" borderId="27" xfId="0" applyNumberFormat="1" applyBorder="1"/>
    <xf numFmtId="170" fontId="24" fillId="0" borderId="27" xfId="0" applyNumberFormat="1" applyFont="1" applyBorder="1"/>
    <xf numFmtId="170" fontId="24" fillId="0" borderId="27" xfId="1" applyNumberFormat="1" applyFont="1" applyBorder="1"/>
    <xf numFmtId="0" fontId="24" fillId="0" borderId="34" xfId="0" applyFont="1" applyBorder="1"/>
    <xf numFmtId="0" fontId="0" fillId="0" borderId="44" xfId="0" applyBorder="1"/>
    <xf numFmtId="171" fontId="0" fillId="0" borderId="27" xfId="1" applyNumberFormat="1" applyFont="1" applyBorder="1"/>
    <xf numFmtId="9" fontId="24" fillId="0" borderId="27" xfId="3" applyFont="1" applyBorder="1"/>
    <xf numFmtId="170" fontId="24" fillId="0" borderId="27" xfId="0" applyNumberFormat="1" applyFont="1" applyBorder="1" applyAlignment="1">
      <alignment horizontal="center" vertical="center"/>
    </xf>
    <xf numFmtId="0" fontId="24" fillId="0" borderId="44" xfId="0" applyFont="1" applyBorder="1"/>
    <xf numFmtId="0" fontId="0" fillId="0" borderId="43" xfId="0" applyBorder="1"/>
    <xf numFmtId="0" fontId="24" fillId="0" borderId="43" xfId="0" applyFont="1" applyBorder="1"/>
    <xf numFmtId="1" fontId="12" fillId="3" borderId="35" xfId="0" applyNumberFormat="1" applyFont="1" applyFill="1" applyBorder="1" applyAlignment="1">
      <alignment horizontal="right"/>
    </xf>
    <xf numFmtId="166" fontId="12" fillId="3" borderId="35" xfId="3" applyNumberFormat="1" applyFont="1" applyFill="1" applyBorder="1" applyAlignment="1">
      <alignment horizontal="right" vertical="center"/>
    </xf>
    <xf numFmtId="170" fontId="0" fillId="3" borderId="35" xfId="3" applyNumberFormat="1" applyFont="1" applyFill="1" applyBorder="1" applyAlignment="1">
      <alignment horizontal="right" vertical="center"/>
    </xf>
    <xf numFmtId="9" fontId="0" fillId="3" borderId="35" xfId="3" applyFont="1" applyFill="1" applyBorder="1" applyAlignment="1">
      <alignment horizontal="right" vertical="center"/>
    </xf>
    <xf numFmtId="170" fontId="0" fillId="0" borderId="0" xfId="1" applyNumberFormat="1" applyFont="1" applyAlignment="1">
      <alignment horizontal="right"/>
    </xf>
    <xf numFmtId="170" fontId="0" fillId="0" borderId="34" xfId="0" applyNumberFormat="1" applyBorder="1"/>
    <xf numFmtId="170" fontId="0" fillId="0" borderId="44" xfId="0" applyNumberFormat="1" applyBorder="1"/>
    <xf numFmtId="170" fontId="0" fillId="0" borderId="30" xfId="0" applyNumberFormat="1" applyBorder="1"/>
    <xf numFmtId="167" fontId="0" fillId="0" borderId="27" xfId="0" applyNumberFormat="1" applyBorder="1" applyAlignment="1">
      <alignment horizontal="center" vertical="center"/>
    </xf>
    <xf numFmtId="9" fontId="12" fillId="3" borderId="45" xfId="3" applyFont="1" applyFill="1" applyBorder="1" applyAlignment="1">
      <alignment horizontal="right" vertical="center"/>
    </xf>
    <xf numFmtId="0" fontId="28" fillId="9" borderId="27" xfId="0" applyFont="1" applyFill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22" fillId="0" borderId="37" xfId="0" applyFont="1" applyBorder="1" applyAlignment="1">
      <alignment horizontal="left" vertical="center" wrapText="1"/>
    </xf>
    <xf numFmtId="0" fontId="22" fillId="0" borderId="38" xfId="0" applyFont="1" applyBorder="1" applyAlignment="1">
      <alignment horizontal="left" vertical="center" wrapText="1"/>
    </xf>
    <xf numFmtId="0" fontId="22" fillId="0" borderId="39" xfId="0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24" fillId="0" borderId="34" xfId="0" applyFont="1" applyBorder="1" applyAlignment="1">
      <alignment horizontal="left" wrapText="1"/>
    </xf>
    <xf numFmtId="0" fontId="24" fillId="0" borderId="30" xfId="0" applyFont="1" applyBorder="1" applyAlignment="1">
      <alignment horizontal="left" wrapText="1"/>
    </xf>
    <xf numFmtId="0" fontId="27" fillId="0" borderId="31" xfId="0" applyFont="1" applyBorder="1" applyAlignment="1">
      <alignment horizontal="left" vertical="center"/>
    </xf>
    <xf numFmtId="0" fontId="27" fillId="0" borderId="32" xfId="0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/>
    </xf>
    <xf numFmtId="0" fontId="0" fillId="0" borderId="0" xfId="0"/>
    <xf numFmtId="0" fontId="25" fillId="0" borderId="27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64" fontId="12" fillId="0" borderId="30" xfId="2" applyNumberFormat="1" applyFont="1" applyBorder="1" applyAlignment="1">
      <alignment vertical="center"/>
    </xf>
    <xf numFmtId="0" fontId="29" fillId="3" borderId="36" xfId="0" applyFont="1" applyFill="1" applyBorder="1" applyAlignment="1">
      <alignment horizontal="center"/>
    </xf>
    <xf numFmtId="0" fontId="29" fillId="3" borderId="36" xfId="0" applyFont="1" applyFill="1" applyBorder="1" applyAlignment="1">
      <alignment horizontal="center" vertical="center"/>
    </xf>
    <xf numFmtId="9" fontId="0" fillId="0" borderId="0" xfId="3" applyFont="1" applyAlignment="1">
      <alignment horizontal="center"/>
    </xf>
    <xf numFmtId="0" fontId="29" fillId="3" borderId="46" xfId="0" applyFont="1" applyFill="1" applyBorder="1" applyAlignment="1">
      <alignment horizontal="center" vertical="center"/>
    </xf>
    <xf numFmtId="0" fontId="26" fillId="0" borderId="33" xfId="0" applyFont="1" applyBorder="1" applyAlignment="1">
      <alignment horizontal="center"/>
    </xf>
    <xf numFmtId="0" fontId="28" fillId="9" borderId="34" xfId="0" applyFont="1" applyFill="1" applyBorder="1" applyAlignment="1">
      <alignment horizontal="center"/>
    </xf>
    <xf numFmtId="0" fontId="30" fillId="0" borderId="30" xfId="0" applyFont="1" applyBorder="1" applyAlignment="1">
      <alignment horizontal="left" vertical="top"/>
    </xf>
    <xf numFmtId="0" fontId="31" fillId="0" borderId="0" xfId="4" applyBorder="1" applyAlignment="1">
      <alignment horizontal="center"/>
    </xf>
  </cellXfs>
  <cellStyles count="5">
    <cellStyle name="Comma" xfId="2" builtinId="3"/>
    <cellStyle name="Currency" xfId="1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E7E1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books.co/small-business-dat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A60DD-17C5-4D95-A2C3-AE80BFA90B8B}">
  <dimension ref="A1:I43"/>
  <sheetViews>
    <sheetView tabSelected="1" zoomScale="150" zoomScaleNormal="150" workbookViewId="0">
      <selection activeCell="E6" sqref="E6:I7"/>
    </sheetView>
  </sheetViews>
  <sheetFormatPr baseColWidth="10" defaultColWidth="9.1640625" defaultRowHeight="15"/>
  <cols>
    <col min="1" max="1" width="45.33203125" style="73" customWidth="1"/>
    <col min="2" max="2" width="27" style="73" customWidth="1"/>
    <col min="3" max="3" width="24.1640625" style="73" customWidth="1"/>
    <col min="4" max="4" width="21.33203125" style="73" customWidth="1"/>
    <col min="5" max="5" width="29" style="73" customWidth="1"/>
    <col min="6" max="6" width="16.6640625" style="73" customWidth="1"/>
    <col min="7" max="7" width="15.33203125" style="73" customWidth="1"/>
    <col min="8" max="8" width="16.33203125" style="73" customWidth="1"/>
    <col min="9" max="9" width="16.5" style="73" customWidth="1"/>
    <col min="10" max="16384" width="9.1640625" style="73"/>
  </cols>
  <sheetData>
    <row r="1" spans="1:9" ht="21">
      <c r="A1" s="150" t="s">
        <v>0</v>
      </c>
      <c r="B1" s="150"/>
      <c r="C1" s="150"/>
      <c r="D1" s="74"/>
      <c r="E1" s="75"/>
      <c r="F1" s="75"/>
    </row>
    <row r="2" spans="1:9" ht="21" customHeight="1">
      <c r="A2" s="152" t="s">
        <v>67</v>
      </c>
      <c r="B2" s="152"/>
      <c r="C2" s="152"/>
      <c r="D2" s="149"/>
      <c r="E2" s="121"/>
      <c r="F2" s="122"/>
      <c r="G2" s="122"/>
      <c r="H2" s="122"/>
      <c r="I2" s="123"/>
    </row>
    <row r="3" spans="1:9" ht="15" customHeight="1">
      <c r="A3" s="151" t="s">
        <v>66</v>
      </c>
      <c r="B3" s="144">
        <v>5000</v>
      </c>
      <c r="C3" s="86"/>
      <c r="E3" s="124"/>
      <c r="F3" s="125"/>
      <c r="G3" s="125"/>
      <c r="H3" s="125"/>
      <c r="I3" s="126"/>
    </row>
    <row r="4" spans="1:9">
      <c r="A4" s="78" t="s">
        <v>1</v>
      </c>
      <c r="B4" s="82">
        <v>0.2</v>
      </c>
      <c r="E4" s="127"/>
      <c r="F4" s="128"/>
      <c r="G4" s="128"/>
      <c r="H4" s="128"/>
      <c r="I4" s="129"/>
    </row>
    <row r="5" spans="1:9">
      <c r="A5" s="79" t="s">
        <v>2</v>
      </c>
      <c r="B5" s="92">
        <f>SUM(B3*B4)</f>
        <v>1000</v>
      </c>
      <c r="E5" s="130"/>
      <c r="F5" s="131"/>
      <c r="G5" s="131"/>
      <c r="H5" s="131"/>
      <c r="I5" s="132"/>
    </row>
    <row r="6" spans="1:9" ht="15" customHeight="1">
      <c r="A6" s="87" t="s">
        <v>3</v>
      </c>
      <c r="B6" s="88">
        <f>SUM(B5*B12)</f>
        <v>20500000</v>
      </c>
      <c r="E6" s="124"/>
      <c r="F6" s="125"/>
      <c r="G6" s="125"/>
      <c r="H6" s="125"/>
      <c r="I6" s="126"/>
    </row>
    <row r="7" spans="1:9">
      <c r="A7" s="86"/>
      <c r="B7" s="86"/>
      <c r="E7" s="130"/>
      <c r="F7" s="131"/>
      <c r="G7" s="131"/>
      <c r="H7" s="131"/>
      <c r="I7" s="132"/>
    </row>
    <row r="8" spans="1:9" ht="27" customHeight="1">
      <c r="A8" s="119" t="s">
        <v>4</v>
      </c>
      <c r="B8" s="119"/>
      <c r="C8" s="119"/>
      <c r="D8" s="74"/>
      <c r="E8" s="135"/>
      <c r="F8" s="136"/>
      <c r="G8" s="136"/>
      <c r="H8" s="136"/>
      <c r="I8" s="137"/>
    </row>
    <row r="9" spans="1:9" ht="15" customHeight="1">
      <c r="A9" s="120" t="s">
        <v>5</v>
      </c>
      <c r="B9" s="120"/>
      <c r="C9" s="120"/>
      <c r="D9" s="76"/>
      <c r="E9" s="135"/>
      <c r="F9" s="136"/>
      <c r="G9" s="136"/>
      <c r="H9" s="136"/>
      <c r="I9" s="137"/>
    </row>
    <row r="10" spans="1:9">
      <c r="A10" s="81" t="s">
        <v>6</v>
      </c>
      <c r="B10" s="73">
        <v>21</v>
      </c>
      <c r="E10" s="135"/>
      <c r="F10" s="136"/>
      <c r="G10" s="136"/>
      <c r="H10" s="136"/>
      <c r="I10" s="137"/>
    </row>
    <row r="11" spans="1:9">
      <c r="A11" s="81" t="s">
        <v>7</v>
      </c>
      <c r="B11" s="80">
        <v>950</v>
      </c>
      <c r="E11" s="77"/>
      <c r="F11" s="77"/>
    </row>
    <row r="12" spans="1:9">
      <c r="A12" s="89" t="s">
        <v>8</v>
      </c>
      <c r="B12" s="90">
        <v>20500</v>
      </c>
    </row>
    <row r="13" spans="1:9">
      <c r="A13" s="86"/>
      <c r="B13" s="86"/>
    </row>
    <row r="16" spans="1:9" ht="21">
      <c r="A16" s="119" t="s">
        <v>9</v>
      </c>
      <c r="B16" s="119"/>
      <c r="C16" s="119"/>
      <c r="D16" s="119"/>
    </row>
    <row r="17" spans="1:9">
      <c r="A17" s="120" t="s">
        <v>10</v>
      </c>
      <c r="B17" s="120"/>
      <c r="C17" s="120"/>
      <c r="D17" s="120"/>
    </row>
    <row r="18" spans="1:9">
      <c r="A18" s="83" t="s">
        <v>11</v>
      </c>
      <c r="B18" s="84" t="s">
        <v>12</v>
      </c>
      <c r="C18" s="84" t="s">
        <v>13</v>
      </c>
      <c r="D18" s="84" t="s">
        <v>14</v>
      </c>
    </row>
    <row r="19" spans="1:9">
      <c r="A19" s="81" t="s">
        <v>15</v>
      </c>
      <c r="B19" s="93">
        <f>SUM(B5*0.33)</f>
        <v>330</v>
      </c>
      <c r="C19" s="93">
        <f>SUM(B5*0.42)</f>
        <v>420</v>
      </c>
      <c r="D19" s="93">
        <f>SUM(B5*0.25)</f>
        <v>250</v>
      </c>
    </row>
    <row r="20" spans="1:9">
      <c r="A20" s="81" t="s">
        <v>16</v>
      </c>
      <c r="B20" s="93">
        <f>SUM(B19*B21)</f>
        <v>2640</v>
      </c>
      <c r="C20" s="93">
        <f t="shared" ref="C20:D20" si="0">SUM(C19*C21)</f>
        <v>15960</v>
      </c>
      <c r="D20" s="93">
        <f t="shared" si="0"/>
        <v>2250</v>
      </c>
    </row>
    <row r="21" spans="1:9">
      <c r="A21" s="81" t="s">
        <v>6</v>
      </c>
      <c r="B21" s="93">
        <v>8</v>
      </c>
      <c r="C21" s="93">
        <v>38</v>
      </c>
      <c r="D21" s="93">
        <v>9</v>
      </c>
    </row>
    <row r="22" spans="1:9">
      <c r="A22" s="81" t="s">
        <v>7</v>
      </c>
      <c r="B22" s="85">
        <v>2168</v>
      </c>
      <c r="C22" s="85">
        <v>817</v>
      </c>
      <c r="D22" s="85">
        <v>500</v>
      </c>
    </row>
    <row r="23" spans="1:9">
      <c r="A23" s="89" t="s">
        <v>17</v>
      </c>
      <c r="B23" s="91">
        <f>SUM(B22*B21)</f>
        <v>17344</v>
      </c>
      <c r="C23" s="91">
        <f t="shared" ref="C23:D23" si="1">SUM(C22*C21)</f>
        <v>31046</v>
      </c>
      <c r="D23" s="91">
        <f t="shared" si="1"/>
        <v>4500</v>
      </c>
    </row>
    <row r="24" spans="1:9">
      <c r="A24" s="86"/>
      <c r="B24" s="86"/>
      <c r="C24" s="86"/>
      <c r="D24" s="86"/>
    </row>
    <row r="30" spans="1:9" ht="21">
      <c r="A30" s="119" t="s">
        <v>18</v>
      </c>
      <c r="B30" s="119"/>
      <c r="C30" s="119"/>
      <c r="E30" s="138"/>
      <c r="F30" s="138"/>
      <c r="G30" s="138"/>
      <c r="H30" s="138"/>
      <c r="I30" s="138"/>
    </row>
    <row r="31" spans="1:9">
      <c r="A31" s="139" t="s">
        <v>19</v>
      </c>
      <c r="B31" s="139"/>
      <c r="C31" s="139"/>
    </row>
    <row r="32" spans="1:9" ht="16" thickBot="1">
      <c r="A32" s="81" t="s">
        <v>20</v>
      </c>
      <c r="B32" s="114">
        <f>SUM(B6)</f>
        <v>20500000</v>
      </c>
      <c r="C32" s="94"/>
      <c r="E32" s="81"/>
      <c r="F32" s="99"/>
      <c r="G32" s="105"/>
      <c r="H32" s="99"/>
      <c r="I32" s="104"/>
    </row>
    <row r="33" spans="1:9" ht="16" thickBot="1">
      <c r="A33" s="96" t="s">
        <v>21</v>
      </c>
      <c r="B33" s="109">
        <v>5</v>
      </c>
      <c r="C33" s="145" t="s">
        <v>22</v>
      </c>
      <c r="D33" s="97"/>
      <c r="E33" s="101"/>
      <c r="F33" s="99"/>
      <c r="G33" s="99"/>
      <c r="H33" s="99"/>
      <c r="I33" s="99"/>
    </row>
    <row r="34" spans="1:9" ht="16" thickBot="1">
      <c r="A34" s="81" t="s">
        <v>23</v>
      </c>
      <c r="B34" s="115">
        <f>SUM(B32*B33)</f>
        <v>102500000</v>
      </c>
      <c r="C34" s="102"/>
      <c r="E34" s="133"/>
      <c r="F34" s="100"/>
      <c r="G34" s="100"/>
      <c r="H34" s="100"/>
      <c r="I34" s="100"/>
    </row>
    <row r="35" spans="1:9" ht="16" thickBot="1">
      <c r="A35" s="96" t="s">
        <v>24</v>
      </c>
      <c r="B35" s="110">
        <v>0.1</v>
      </c>
      <c r="C35" s="146" t="s">
        <v>22</v>
      </c>
      <c r="D35" s="97"/>
      <c r="E35" s="134"/>
      <c r="F35" s="103"/>
    </row>
    <row r="36" spans="1:9" ht="15.75" customHeight="1">
      <c r="A36" s="81" t="s">
        <v>25</v>
      </c>
      <c r="B36" s="116">
        <f>SUM(B34*B35)</f>
        <v>10250000</v>
      </c>
      <c r="C36" s="86"/>
      <c r="E36" s="81"/>
      <c r="F36" s="80"/>
    </row>
    <row r="37" spans="1:9" ht="14.25" customHeight="1">
      <c r="A37" s="89" t="s">
        <v>26</v>
      </c>
      <c r="B37" s="90">
        <f>SUM(B36*12)</f>
        <v>123000000</v>
      </c>
      <c r="C37" s="80"/>
      <c r="E37" s="81"/>
      <c r="F37" s="80"/>
    </row>
    <row r="38" spans="1:9" ht="16.5" customHeight="1">
      <c r="A38" s="106" t="s">
        <v>27</v>
      </c>
      <c r="B38" s="117">
        <f>SUM(B5*B35)</f>
        <v>100</v>
      </c>
      <c r="C38" s="107"/>
      <c r="E38" s="81"/>
      <c r="F38" s="80"/>
    </row>
    <row r="39" spans="1:9" ht="18" customHeight="1" thickBot="1">
      <c r="A39" s="106" t="s">
        <v>28</v>
      </c>
      <c r="B39" s="111">
        <v>20000</v>
      </c>
      <c r="C39" s="146" t="s">
        <v>22</v>
      </c>
      <c r="E39" s="81"/>
      <c r="F39" s="80"/>
    </row>
    <row r="40" spans="1:9" ht="17.25" customHeight="1" thickBot="1">
      <c r="A40" s="106" t="s">
        <v>29</v>
      </c>
      <c r="B40" s="112">
        <v>2</v>
      </c>
      <c r="C40" s="146" t="s">
        <v>22</v>
      </c>
      <c r="F40" s="80"/>
    </row>
    <row r="41" spans="1:9" ht="16" thickBot="1">
      <c r="A41" s="106" t="s">
        <v>30</v>
      </c>
      <c r="B41" s="113">
        <f>SUM(B37*C41)</f>
        <v>6150000</v>
      </c>
      <c r="C41" s="147">
        <v>0.05</v>
      </c>
      <c r="E41" s="81"/>
      <c r="F41" s="80"/>
    </row>
    <row r="42" spans="1:9" ht="16" thickBot="1">
      <c r="A42" s="108" t="s">
        <v>31</v>
      </c>
      <c r="B42" s="118">
        <v>0.03</v>
      </c>
      <c r="C42" s="148" t="s">
        <v>22</v>
      </c>
      <c r="D42" s="97"/>
      <c r="E42" s="81"/>
      <c r="F42" s="80"/>
    </row>
    <row r="43" spans="1:9">
      <c r="A43" s="95" t="s">
        <v>32</v>
      </c>
      <c r="B43" s="116">
        <f>SUM(B41*B42)</f>
        <v>184500</v>
      </c>
      <c r="C43" s="86"/>
      <c r="E43" s="81"/>
      <c r="F43" s="98"/>
    </row>
  </sheetData>
  <mergeCells count="16">
    <mergeCell ref="A1:C1"/>
    <mergeCell ref="A2:C2"/>
    <mergeCell ref="E2:I2"/>
    <mergeCell ref="E3:I5"/>
    <mergeCell ref="E34:E35"/>
    <mergeCell ref="E6:I7"/>
    <mergeCell ref="A8:C8"/>
    <mergeCell ref="E8:I8"/>
    <mergeCell ref="A9:C9"/>
    <mergeCell ref="E9:I9"/>
    <mergeCell ref="E10:I10"/>
    <mergeCell ref="A16:D16"/>
    <mergeCell ref="A17:D17"/>
    <mergeCell ref="A30:C30"/>
    <mergeCell ref="E30:I30"/>
    <mergeCell ref="A31:C31"/>
  </mergeCells>
  <hyperlinks>
    <hyperlink ref="A2:C2" r:id="rId1" location="access-the-report" display="Below variables come from Autobooks Small Business Data Report" xr:uid="{B40E956D-F0FB-B141-B129-77576925615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F1DBB-008B-4B67-AAD3-24453B7D3872}">
  <dimension ref="A1:A3"/>
  <sheetViews>
    <sheetView workbookViewId="0">
      <selection activeCell="A4" sqref="A4"/>
    </sheetView>
  </sheetViews>
  <sheetFormatPr baseColWidth="10" defaultColWidth="8.83203125" defaultRowHeight="15"/>
  <sheetData>
    <row r="1" spans="1:1">
      <c r="A1" t="s">
        <v>33</v>
      </c>
    </row>
    <row r="2" spans="1:1">
      <c r="A2" t="s">
        <v>34</v>
      </c>
    </row>
    <row r="3" spans="1:1">
      <c r="A3" t="s">
        <v>35</v>
      </c>
    </row>
  </sheetData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A2ED4-44CD-4626-A827-8B40CC544E21}">
  <dimension ref="A1:O51"/>
  <sheetViews>
    <sheetView workbookViewId="0">
      <selection activeCell="C36" sqref="C36"/>
    </sheetView>
  </sheetViews>
  <sheetFormatPr baseColWidth="10" defaultColWidth="8.83203125" defaultRowHeight="15"/>
  <cols>
    <col min="1" max="1" width="39.83203125" bestFit="1" customWidth="1"/>
    <col min="2" max="2" width="15.83203125" customWidth="1"/>
    <col min="3" max="3" width="18" bestFit="1" customWidth="1"/>
    <col min="4" max="5" width="17.6640625" bestFit="1" customWidth="1"/>
    <col min="6" max="6" width="18.5" bestFit="1" customWidth="1"/>
    <col min="7" max="7" width="5.1640625" customWidth="1"/>
    <col min="8" max="8" width="16.6640625" customWidth="1"/>
    <col min="9" max="9" width="14.5" bestFit="1" customWidth="1"/>
    <col min="11" max="11" width="11.1640625" bestFit="1" customWidth="1"/>
    <col min="12" max="13" width="12.1640625" bestFit="1" customWidth="1"/>
    <col min="14" max="15" width="13.83203125" bestFit="1" customWidth="1"/>
  </cols>
  <sheetData>
    <row r="1" spans="1:10" ht="16" thickBot="1"/>
    <row r="2" spans="1:10" ht="17" thickBot="1">
      <c r="A2" s="7" t="s">
        <v>36</v>
      </c>
      <c r="B2" s="8">
        <v>500000</v>
      </c>
      <c r="C2" s="9"/>
    </row>
    <row r="3" spans="1:10" ht="17" thickBot="1">
      <c r="A3" s="10" t="s">
        <v>37</v>
      </c>
      <c r="B3" s="11">
        <v>15000</v>
      </c>
      <c r="C3" s="12"/>
    </row>
    <row r="4" spans="1:10">
      <c r="A4" s="10"/>
      <c r="B4" s="13"/>
      <c r="C4" s="14"/>
    </row>
    <row r="5" spans="1:10">
      <c r="A5" s="140" t="s">
        <v>38</v>
      </c>
      <c r="B5" s="140"/>
      <c r="C5" s="14"/>
    </row>
    <row r="6" spans="1:10" ht="16">
      <c r="A6" s="10" t="s">
        <v>39</v>
      </c>
      <c r="B6" s="15">
        <v>4</v>
      </c>
      <c r="C6" s="16"/>
    </row>
    <row r="7" spans="1:10" ht="17" thickBot="1">
      <c r="A7" s="10" t="s">
        <v>40</v>
      </c>
      <c r="B7" s="17">
        <v>2.5</v>
      </c>
      <c r="C7" s="14"/>
    </row>
    <row r="8" spans="1:10">
      <c r="A8" s="10"/>
      <c r="B8" s="18"/>
    </row>
    <row r="9" spans="1:10" ht="16" thickBot="1">
      <c r="A9" s="140" t="s">
        <v>41</v>
      </c>
      <c r="B9" s="140"/>
      <c r="C9" s="6"/>
      <c r="D9" s="6"/>
      <c r="E9" s="6"/>
    </row>
    <row r="10" spans="1:10" ht="16">
      <c r="A10" s="10" t="s">
        <v>42</v>
      </c>
      <c r="B10" s="19">
        <v>500000</v>
      </c>
      <c r="C10" s="14"/>
      <c r="D10" s="6"/>
      <c r="E10" s="6"/>
    </row>
    <row r="11" spans="1:10" ht="16">
      <c r="A11" s="10" t="s">
        <v>43</v>
      </c>
      <c r="B11" s="20">
        <f>B10*0.1</f>
        <v>50000</v>
      </c>
      <c r="C11" s="14"/>
      <c r="D11" s="6"/>
      <c r="E11" s="6"/>
    </row>
    <row r="12" spans="1:10" ht="17" thickBot="1">
      <c r="A12" s="21" t="s">
        <v>44</v>
      </c>
      <c r="B12" s="22">
        <v>0</v>
      </c>
      <c r="C12" s="23">
        <v>0.03</v>
      </c>
      <c r="D12" s="6"/>
      <c r="E12" s="6"/>
    </row>
    <row r="13" spans="1:10">
      <c r="A13" s="24"/>
      <c r="B13" s="25"/>
      <c r="C13" s="14"/>
      <c r="D13" s="6"/>
      <c r="E13" s="6"/>
    </row>
    <row r="14" spans="1:10">
      <c r="A14" s="140" t="s">
        <v>45</v>
      </c>
      <c r="B14" s="140"/>
      <c r="C14" s="14"/>
      <c r="D14" s="6"/>
      <c r="E14" s="6"/>
    </row>
    <row r="15" spans="1:10" ht="17" thickBot="1">
      <c r="A15" s="10" t="s">
        <v>46</v>
      </c>
      <c r="B15" s="26">
        <v>9.99</v>
      </c>
      <c r="C15" s="14" t="s">
        <v>47</v>
      </c>
      <c r="D15" s="6"/>
      <c r="E15" s="6"/>
      <c r="J15" s="27"/>
    </row>
    <row r="16" spans="1:10">
      <c r="A16" s="28"/>
      <c r="B16" s="29"/>
      <c r="C16" s="6"/>
      <c r="D16" s="6"/>
      <c r="E16" s="6"/>
    </row>
    <row r="17" spans="1:15" ht="16" thickBot="1"/>
    <row r="18" spans="1:15" ht="23">
      <c r="A18" s="30"/>
      <c r="B18" s="141" t="s">
        <v>48</v>
      </c>
      <c r="C18" s="142"/>
      <c r="D18" s="142"/>
      <c r="E18" s="142"/>
      <c r="F18" s="143"/>
      <c r="H18" s="31"/>
    </row>
    <row r="19" spans="1:15">
      <c r="A19" s="5"/>
      <c r="B19" s="32" t="s">
        <v>49</v>
      </c>
      <c r="C19" s="33" t="s">
        <v>50</v>
      </c>
      <c r="D19" s="33" t="s">
        <v>51</v>
      </c>
      <c r="E19" s="33" t="s">
        <v>52</v>
      </c>
      <c r="F19" s="34" t="s">
        <v>53</v>
      </c>
      <c r="H19" s="35" t="s">
        <v>54</v>
      </c>
    </row>
    <row r="20" spans="1:15" ht="16">
      <c r="A20" s="36" t="s">
        <v>55</v>
      </c>
      <c r="B20" s="37">
        <v>2.5000000000000001E-3</v>
      </c>
      <c r="C20" s="38">
        <v>5.0000000000000001E-3</v>
      </c>
      <c r="D20" s="39">
        <v>0.01</v>
      </c>
      <c r="E20" s="39">
        <v>1.4999999999999999E-2</v>
      </c>
      <c r="F20" s="40">
        <v>0.02</v>
      </c>
      <c r="H20" s="41">
        <v>0.05</v>
      </c>
    </row>
    <row r="21" spans="1:15" ht="16">
      <c r="A21" s="36" t="s">
        <v>56</v>
      </c>
      <c r="B21" s="42">
        <v>2.5000000000000001E-2</v>
      </c>
      <c r="C21" s="43">
        <v>0.05</v>
      </c>
      <c r="D21" s="44">
        <v>0.1</v>
      </c>
      <c r="E21" s="43">
        <v>0.15</v>
      </c>
      <c r="F21" s="45">
        <v>0.15</v>
      </c>
      <c r="H21" s="46">
        <v>0.2</v>
      </c>
    </row>
    <row r="22" spans="1:15" ht="17" thickBot="1">
      <c r="A22" s="36" t="s">
        <v>57</v>
      </c>
      <c r="B22" s="47">
        <f>B20*B2</f>
        <v>1250</v>
      </c>
      <c r="C22" s="48">
        <f>C20*B2</f>
        <v>2500</v>
      </c>
      <c r="D22" s="48">
        <f>D20*B2</f>
        <v>5000</v>
      </c>
      <c r="E22" s="48">
        <f>E20*B2</f>
        <v>7500</v>
      </c>
      <c r="F22" s="49">
        <f>F20*B2</f>
        <v>10000</v>
      </c>
      <c r="H22" s="50">
        <f>H20*B2</f>
        <v>25000</v>
      </c>
      <c r="I22" s="27"/>
    </row>
    <row r="23" spans="1:15" ht="16" thickBot="1">
      <c r="A23" s="36"/>
      <c r="B23" s="51"/>
      <c r="C23" s="51"/>
      <c r="D23" s="51"/>
      <c r="E23" s="51"/>
      <c r="F23" s="51"/>
      <c r="H23" s="52"/>
      <c r="I23" s="53"/>
    </row>
    <row r="24" spans="1:15" ht="16">
      <c r="A24" s="36" t="s">
        <v>58</v>
      </c>
      <c r="B24" s="54">
        <f>B22*$B$15*12</f>
        <v>149850</v>
      </c>
      <c r="C24" s="54">
        <f t="shared" ref="C24:F24" si="0">C22*$B$15*12</f>
        <v>299700</v>
      </c>
      <c r="D24" s="54">
        <f t="shared" si="0"/>
        <v>599400</v>
      </c>
      <c r="E24" s="54">
        <f t="shared" si="0"/>
        <v>899100</v>
      </c>
      <c r="F24" s="54">
        <f t="shared" si="0"/>
        <v>1198800</v>
      </c>
      <c r="H24" s="55">
        <f t="shared" ref="H24" si="1">H22*$B$15*12</f>
        <v>2997000</v>
      </c>
      <c r="K24" s="9"/>
      <c r="L24" s="9"/>
      <c r="M24" s="9"/>
      <c r="N24" s="9"/>
      <c r="O24" s="9"/>
    </row>
    <row r="25" spans="1:15" ht="17" thickBot="1">
      <c r="A25" s="36" t="s">
        <v>59</v>
      </c>
      <c r="B25" s="56">
        <f>(($B$3*12)*(0.0199*0.25))*B22*B21</f>
        <v>27984.375</v>
      </c>
      <c r="C25" s="56">
        <f t="shared" ref="C25:F25" si="2">(($B$3*12)*(0.0199*0.25))*C22*C21</f>
        <v>111937.5</v>
      </c>
      <c r="D25" s="56">
        <f t="shared" si="2"/>
        <v>447750</v>
      </c>
      <c r="E25" s="56">
        <f t="shared" si="2"/>
        <v>1007437.5</v>
      </c>
      <c r="F25" s="56">
        <f t="shared" si="2"/>
        <v>1343250</v>
      </c>
      <c r="H25" s="57">
        <f>(($B$3*12)*(0.0199*0.25))*H22*H21</f>
        <v>4477500</v>
      </c>
      <c r="I25" s="3"/>
      <c r="K25" s="58"/>
    </row>
    <row r="26" spans="1:15" ht="16" thickBot="1">
      <c r="A26" s="36"/>
      <c r="B26" s="59"/>
      <c r="C26" s="59"/>
      <c r="D26" s="59"/>
      <c r="E26" s="59"/>
      <c r="F26" s="59"/>
      <c r="H26" s="60"/>
    </row>
    <row r="27" spans="1:15" ht="17" thickBot="1">
      <c r="A27" s="36" t="s">
        <v>60</v>
      </c>
      <c r="B27" s="61">
        <f>$B$10+$B$22*B6*12</f>
        <v>560000</v>
      </c>
      <c r="C27" s="62">
        <f>IF(C22&lt;($B$2*$C$12),C22*$B$6*12,(($B$2*$C$12)*$B$6*12)+(C22-($B$2*$C$12))*$B$7*12)+B11</f>
        <v>170000</v>
      </c>
      <c r="D27" s="62">
        <f t="shared" ref="D27:H27" si="3">IF(D22&lt;($B$2*$C$12),D22*$B$6*12,(($B$2*$C$12)*$B$6*12)+(D22-($B$2*$C$12))*$B$7*12)+C11</f>
        <v>240000</v>
      </c>
      <c r="E27" s="62">
        <f t="shared" si="3"/>
        <v>360000</v>
      </c>
      <c r="F27" s="62">
        <f t="shared" si="3"/>
        <v>480000</v>
      </c>
      <c r="H27" s="62">
        <f t="shared" si="3"/>
        <v>1020000</v>
      </c>
    </row>
    <row r="28" spans="1:15" ht="16" thickBot="1">
      <c r="A28" s="36"/>
      <c r="B28" s="63"/>
      <c r="C28" s="63"/>
      <c r="D28" s="63"/>
      <c r="E28" s="63"/>
      <c r="F28" s="63"/>
      <c r="H28" s="64"/>
    </row>
    <row r="29" spans="1:15" ht="17" thickBot="1">
      <c r="A29" s="36" t="s">
        <v>61</v>
      </c>
      <c r="B29" s="65">
        <f>B24+B25-B27</f>
        <v>-382165.625</v>
      </c>
      <c r="C29" s="65">
        <f t="shared" ref="C29:F29" si="4">C24+C25-C27</f>
        <v>241637.5</v>
      </c>
      <c r="D29" s="65">
        <f t="shared" si="4"/>
        <v>807150</v>
      </c>
      <c r="E29" s="65">
        <f t="shared" si="4"/>
        <v>1546537.5</v>
      </c>
      <c r="F29" s="65">
        <f t="shared" si="4"/>
        <v>2062050</v>
      </c>
      <c r="H29" s="66">
        <f t="shared" ref="H29" si="5">H24+H25-H27</f>
        <v>6454500</v>
      </c>
    </row>
    <row r="30" spans="1:15">
      <c r="E30" s="67" t="s">
        <v>62</v>
      </c>
      <c r="F30" s="68">
        <f>SUM(B29:F29)</f>
        <v>4275209.375</v>
      </c>
      <c r="H30" s="69"/>
    </row>
    <row r="31" spans="1:15">
      <c r="B31" s="2"/>
      <c r="C31" s="2"/>
      <c r="D31" s="2"/>
      <c r="E31" s="2"/>
      <c r="F31" s="2"/>
      <c r="H31" s="70"/>
    </row>
    <row r="32" spans="1:15">
      <c r="B32">
        <f>B24/B22</f>
        <v>119.88</v>
      </c>
      <c r="C32">
        <f t="shared" ref="C32:F32" si="6">C24/C22</f>
        <v>119.88</v>
      </c>
      <c r="D32">
        <f t="shared" si="6"/>
        <v>119.88</v>
      </c>
      <c r="E32">
        <f t="shared" si="6"/>
        <v>119.88</v>
      </c>
      <c r="F32">
        <f t="shared" si="6"/>
        <v>119.88</v>
      </c>
    </row>
    <row r="33" spans="1:9">
      <c r="B33">
        <f>B25/B22</f>
        <v>22.387499999999999</v>
      </c>
      <c r="C33">
        <f t="shared" ref="C33:F33" si="7">C25/C22</f>
        <v>44.774999999999999</v>
      </c>
      <c r="D33">
        <f t="shared" si="7"/>
        <v>89.55</v>
      </c>
      <c r="E33">
        <f t="shared" si="7"/>
        <v>134.32499999999999</v>
      </c>
      <c r="F33">
        <f t="shared" si="7"/>
        <v>134.32499999999999</v>
      </c>
    </row>
    <row r="34" spans="1:9">
      <c r="D34" s="2"/>
      <c r="E34" s="2"/>
    </row>
    <row r="35" spans="1:9">
      <c r="B35" s="4"/>
      <c r="C35" s="4"/>
      <c r="D35" s="4"/>
      <c r="E35" s="4"/>
      <c r="F35" s="4"/>
    </row>
    <row r="36" spans="1:9">
      <c r="A36" s="71"/>
    </row>
    <row r="37" spans="1:9">
      <c r="A37" s="72"/>
    </row>
    <row r="39" spans="1:9">
      <c r="F39" s="4"/>
      <c r="G39" s="4"/>
      <c r="H39" s="4"/>
      <c r="I39" s="4"/>
    </row>
    <row r="40" spans="1:9">
      <c r="E40" s="3"/>
    </row>
    <row r="50" spans="1:1">
      <c r="A50" s="1"/>
    </row>
    <row r="51" spans="1:1">
      <c r="A51" s="72"/>
    </row>
  </sheetData>
  <mergeCells count="4">
    <mergeCell ref="A5:B5"/>
    <mergeCell ref="A9:B9"/>
    <mergeCell ref="A14:B14"/>
    <mergeCell ref="B18:F18"/>
  </mergeCells>
  <pageMargins left="0.7" right="0.7" top="0.75" bottom="0.75" header="0.3" footer="0.3"/>
  <pageSetup orientation="portrait" horizontalDpi="90" verticalDpi="90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C1F7B-A79B-43C6-BACD-2347974C57D8}">
  <dimension ref="B4:B6"/>
  <sheetViews>
    <sheetView workbookViewId="0">
      <selection activeCell="B7" sqref="B7"/>
    </sheetView>
  </sheetViews>
  <sheetFormatPr baseColWidth="10" defaultColWidth="8.83203125" defaultRowHeight="15"/>
  <sheetData>
    <row r="4" spans="2:2">
      <c r="B4">
        <v>175000</v>
      </c>
    </row>
    <row r="5" spans="2:2">
      <c r="B5">
        <v>105000</v>
      </c>
    </row>
    <row r="6" spans="2:2">
      <c r="B6">
        <v>85000</v>
      </c>
    </row>
  </sheetData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1758A-5A7F-4F1E-9A68-502DC1F8AB10}">
  <dimension ref="A1:A3"/>
  <sheetViews>
    <sheetView workbookViewId="0">
      <selection activeCell="F28" sqref="F28"/>
    </sheetView>
  </sheetViews>
  <sheetFormatPr baseColWidth="10" defaultColWidth="8.83203125" defaultRowHeight="15"/>
  <cols>
    <col min="1" max="1" width="10.5" bestFit="1" customWidth="1"/>
  </cols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</sheetData>
  <pageMargins left="0.7" right="0.7" top="0.75" bottom="0.75" header="0.3" footer="0.3"/>
  <pageSetup orientation="portrait" horizontalDpi="360" verticalDpi="360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q L z 5 T t w s M Y q o A A A A + A A A A B I A H A B D b 2 5 m a W c v U G F j a 2 F n Z S 5 4 b W w g o h g A K K A U A A A A A A A A A A A A A A A A A A A A A A A A A A A A h Y 9 N D o I w F I S v Q r q n r y D G n z z K w q 0 k J k T j t o E K j V A M L Z a 7 u f B I X k E S R d 2 5 m s z k m 2 T m c b t j M j S 1 d 5 W d U a 2 O S U A Z 8 a T O 2 0 L p M i a 9 P f l L k n D c i f w s S u m N s D b r w a i Y V N Z e 1 g D O O e p m t O 1 K C B k L 4 J h u s 7 y S j f C V N l b o X J J P q / j f I h w P r z E 8 p A t G 5 9 E q G j V A m G J M l f 4 i 4 b i Y M o S f E D d 9 b f t O c q n 9 f Y Y w W Y T 3 C / 4 E U E s D B B Q A A g A I A K i 8 + U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v P l O K I p H u A 4 A A A A R A A A A E w A c A E Z v c m 1 1 b G F z L 1 N l Y 3 R p b 2 4 x L m 0 g o h g A K K A U A A A A A A A A A A A A A A A A A A A A A A A A A A A A K 0 5 N L s n M z 1 M I h t C G 1 g B Q S w E C L Q A U A A I A C A C o v P l O 3 C w x i q g A A A D 4 A A A A E g A A A A A A A A A A A A A A A A A A A A A A Q 2 9 u Z m l n L 1 B h Y 2 t h Z 2 U u e G 1 s U E s B A i 0 A F A A C A A g A q L z 5 T g / K 6 a u k A A A A 6 Q A A A B M A A A A A A A A A A A A A A A A A 9 A A A A F t D b 2 5 0 Z W 5 0 X 1 R 5 c G V z X S 5 4 b W x Q S w E C L Q A U A A I A C A C o v P l O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B a U f u u Z j k O e m 6 l i + x v A T w A A A A A C A A A A A A A Q Z g A A A A E A A C A A A A B W X r D C W + Z T E o U k p c V m Y 1 v E p / W p m l i t k z a 7 7 i K / J o Y 9 / g A A A A A O g A A A A A I A A C A A A A C 5 a G M g f t 6 Y X k e P e + t 4 3 v S T 1 f S A i 0 O g 7 T W u q I e F a D z k H V A A A A D s d B w r + q 3 V k 6 y I 9 l v j Q X 1 D a y 6 w S U a g M E e a h + q P k 7 8 e Y O A P q U c S l 2 D o e N K y K b h K L J h P Z + Y L h j 5 p r R O K m q h 3 X G B H J l S 4 / 7 4 m p 5 Q W 3 T I x 0 5 / 5 1 U A A A A B 5 / 6 a g C 6 T 0 b K o C L O A g C 9 O v y R G E T j I V G 9 f 5 b l + 0 J z O V 7 / t 5 n q L i X y P o z 9 c r 9 e X S 3 w l 1 B R S y F h n W D L t D Q I R z p p O 6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EEEAD3735017469C5DFB0D37894528" ma:contentTypeVersion="20" ma:contentTypeDescription="Create a new document." ma:contentTypeScope="" ma:versionID="ddfb785d84fed61e20856aa3efd74bd3">
  <xsd:schema xmlns:xsd="http://www.w3.org/2001/XMLSchema" xmlns:xs="http://www.w3.org/2001/XMLSchema" xmlns:p="http://schemas.microsoft.com/office/2006/metadata/properties" xmlns:ns1="http://schemas.microsoft.com/sharepoint/v3" xmlns:ns2="afcef262-71b7-4e7a-a0c0-611469eabd44" xmlns:ns3="839ee68b-3650-45e8-ba5b-59eb1d0ed05f" targetNamespace="http://schemas.microsoft.com/office/2006/metadata/properties" ma:root="true" ma:fieldsID="62ddf10c6b6a569a8ebe8f12ff535290" ns1:_="" ns2:_="" ns3:_="">
    <xsd:import namespace="http://schemas.microsoft.com/sharepoint/v3"/>
    <xsd:import namespace="afcef262-71b7-4e7a-a0c0-611469eabd44"/>
    <xsd:import namespace="839ee68b-3650-45e8-ba5b-59eb1d0ed05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cef262-71b7-4e7a-a0c0-611469eabd4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4e100b9-66fd-49e5-9e03-04fff7a0d6bf}" ma:internalName="TaxCatchAll" ma:showField="CatchAllData" ma:web="afcef262-71b7-4e7a-a0c0-611469eabd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ee68b-3650-45e8-ba5b-59eb1d0ed0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183e4f8f-05f7-4d0c-9e58-14bf367f95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afcef262-71b7-4e7a-a0c0-611469eabd44" xsi:nil="true"/>
    <lcf76f155ced4ddcb4097134ff3c332f xmlns="839ee68b-3650-45e8-ba5b-59eb1d0ed05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FB9091-FEE7-4B89-A333-A699C0BED6E7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631A628-CBF6-469B-B850-FE6F19DF70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fcef262-71b7-4e7a-a0c0-611469eabd44"/>
    <ds:schemaRef ds:uri="839ee68b-3650-45e8-ba5b-59eb1d0ed0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004633-8E41-40ED-BF6F-52F23CB9AF1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DFC6265-E704-466F-A1E5-E61E54E6E48B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afcef262-71b7-4e7a-a0c0-611469eabd44"/>
    <ds:schemaRef ds:uri="http://www.w3.org/XML/1998/namespace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839ee68b-3650-45e8-ba5b-59eb1d0ed05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Impact of Deposits - SMB</vt:lpstr>
      <vt:lpstr>Sheet4</vt:lpstr>
      <vt:lpstr>Sheet3</vt:lpstr>
      <vt:lpstr>Sheet1</vt:lpstr>
      <vt:lpstr>Adoption Cases</vt:lpstr>
      <vt:lpstr>Case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Autobooks ROI Calculator</dc:title>
  <dc:subject/>
  <dc:creator>jay valanju</dc:creator>
  <cp:keywords>Keywords</cp:keywords>
  <dc:description/>
  <cp:lastModifiedBy>Derik Sutton</cp:lastModifiedBy>
  <cp:revision/>
  <dcterms:created xsi:type="dcterms:W3CDTF">2017-07-10T19:16:45Z</dcterms:created>
  <dcterms:modified xsi:type="dcterms:W3CDTF">2025-04-08T19:48:06Z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0x010100AFEEEAD3735017469C5DFB0D37894528</vt:lpwstr>
  </property>
  <property fmtid="{D5CDD505-2E9C-101B-9397-08002B2CF9AE}" pid="3" name="AuthorIds_UIVersion_11264">
    <vt:lpwstr>77</vt:lpwstr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  <property fmtid="{D5CDD505-2E9C-101B-9397-08002B2CF9AE}" pid="6" name="MSIP_Label_03634258-39e1-4653-a90b-4c9b804b12b0_Enabled">
    <vt:lpwstr>true</vt:lpwstr>
  </property>
  <property fmtid="{D5CDD505-2E9C-101B-9397-08002B2CF9AE}" pid="7" name="MSIP_Label_03634258-39e1-4653-a90b-4c9b804b12b0_SetDate">
    <vt:lpwstr>2023-01-19T21:41:47Z</vt:lpwstr>
  </property>
  <property fmtid="{D5CDD505-2E9C-101B-9397-08002B2CF9AE}" pid="8" name="MSIP_Label_03634258-39e1-4653-a90b-4c9b804b12b0_Method">
    <vt:lpwstr>Privileged</vt:lpwstr>
  </property>
  <property fmtid="{D5CDD505-2E9C-101B-9397-08002B2CF9AE}" pid="9" name="MSIP_Label_03634258-39e1-4653-a90b-4c9b804b12b0_Name">
    <vt:lpwstr>03634258-39e1-4653-a90b-4c9b804b12b0</vt:lpwstr>
  </property>
  <property fmtid="{D5CDD505-2E9C-101B-9397-08002B2CF9AE}" pid="10" name="MSIP_Label_03634258-39e1-4653-a90b-4c9b804b12b0_SiteId">
    <vt:lpwstr>87b696bc-7239-481b-a945-dcf867dacf9b</vt:lpwstr>
  </property>
  <property fmtid="{D5CDD505-2E9C-101B-9397-08002B2CF9AE}" pid="11" name="MSIP_Label_03634258-39e1-4653-a90b-4c9b804b12b0_ActionId">
    <vt:lpwstr>b13321e2-e448-4471-a080-1db58e4e498a</vt:lpwstr>
  </property>
  <property fmtid="{D5CDD505-2E9C-101B-9397-08002B2CF9AE}" pid="12" name="MSIP_Label_03634258-39e1-4653-a90b-4c9b804b12b0_ContentBits">
    <vt:lpwstr>4</vt:lpwstr>
  </property>
  <property fmtid="{D5CDD505-2E9C-101B-9397-08002B2CF9AE}" pid="13" name="MediaServiceImageTags">
    <vt:lpwstr/>
  </property>
</Properties>
</file>